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k\Desktop\"/>
    </mc:Choice>
  </mc:AlternateContent>
  <xr:revisionPtr revIDLastSave="0" documentId="13_ncr:1_{6C46ABE7-875F-464C-B54B-C3899BDD62DB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Zinc Dosing" sheetId="2" r:id="rId1"/>
    <sheet name="Zinc Dosing and Yeast Pitching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 l="1"/>
  <c r="C2" i="2" l="1"/>
  <c r="D16" i="2" s="1"/>
  <c r="D17" i="2" s="1"/>
  <c r="C4" i="2"/>
  <c r="B6" i="2" s="1"/>
  <c r="D19" i="2" l="1"/>
  <c r="B8" i="2" s="1"/>
  <c r="B9" i="2" s="1"/>
  <c r="E3" i="1"/>
  <c r="I3" i="1"/>
  <c r="E2" i="1" s="1"/>
  <c r="E4" i="1"/>
  <c r="I8" i="1"/>
  <c r="D17" i="1"/>
  <c r="D18" i="1" s="1"/>
  <c r="E5" i="1" l="1"/>
  <c r="E7" i="1" s="1"/>
  <c r="D20" i="1"/>
  <c r="E9" i="1" s="1"/>
  <c r="E10" i="1" l="1"/>
  <c r="L10" i="1"/>
</calcChain>
</file>

<file path=xl/sharedStrings.xml><?xml version="1.0" encoding="utf-8"?>
<sst xmlns="http://schemas.openxmlformats.org/spreadsheetml/2006/main" count="88" uniqueCount="54">
  <si>
    <t>0.050 ppm</t>
  </si>
  <si>
    <t>0.100 ppm</t>
  </si>
  <si>
    <t>0.125 ppm</t>
  </si>
  <si>
    <t>0.150 ppm</t>
  </si>
  <si>
    <t>0.175 ppm</t>
  </si>
  <si>
    <t>0.200 ppm</t>
  </si>
  <si>
    <t>0.225 ppm</t>
  </si>
  <si>
    <t>Percent Zn</t>
  </si>
  <si>
    <t>0.250 ppm</t>
  </si>
  <si>
    <t>Zn</t>
  </si>
  <si>
    <t>0.275 ppm</t>
  </si>
  <si>
    <t>ZnSO4</t>
  </si>
  <si>
    <t>0.300 ppm</t>
  </si>
  <si>
    <t>grams per liter</t>
  </si>
  <si>
    <t>0.350 ppm</t>
  </si>
  <si>
    <t>ppm</t>
  </si>
  <si>
    <t>0.400 ppm</t>
  </si>
  <si>
    <t>Milliliters</t>
  </si>
  <si>
    <t>Hectoliters</t>
  </si>
  <si>
    <t>Liters</t>
  </si>
  <si>
    <t>Barrels</t>
  </si>
  <si>
    <t>Gallons</t>
  </si>
  <si>
    <t>Select Target Zinc ppm:</t>
  </si>
  <si>
    <t>Please Dose this Amount of ZnSO4 (grams):</t>
  </si>
  <si>
    <t>Select Slurry Pitch Units:</t>
  </si>
  <si>
    <t>Enter your own pitch rate:</t>
  </si>
  <si>
    <t>Please Pitch this Volume of Slurry (mL, L, Gal):</t>
  </si>
  <si>
    <t>Enter Cells per mL Slurry:</t>
  </si>
  <si>
    <t>Enter Degrees Plato:</t>
  </si>
  <si>
    <t>Total Number of Cells to Pitch:</t>
  </si>
  <si>
    <t>Enter Brew Size:</t>
  </si>
  <si>
    <t>Cells per mL slurry:</t>
  </si>
  <si>
    <t>Select Brew Size Units:</t>
  </si>
  <si>
    <t>Degrees Plato:</t>
  </si>
  <si>
    <t>Select Pitch Rate:</t>
  </si>
  <si>
    <t>mL of Wort:</t>
  </si>
  <si>
    <t>Pitch Rate, Cells per mL per Plato:</t>
  </si>
  <si>
    <t>Enter Zinc Solution Concentration:</t>
  </si>
  <si>
    <t>Please Dose this Amount of ZnSO4 Solution (mL):</t>
  </si>
  <si>
    <t>Grams zinc per billion yeast cells:</t>
  </si>
  <si>
    <t>0.075 ppm</t>
  </si>
  <si>
    <t>Enter Zinc Solution Concentration % w/v :</t>
  </si>
  <si>
    <t>Please Make Changes only to Fields in GREEN</t>
  </si>
  <si>
    <t>Grams Zinc Sulfate Heptahydrate</t>
  </si>
  <si>
    <t>mL Zinc Sulfate Heptahydrate Solution</t>
  </si>
  <si>
    <t>(grams per 100mL) Optional</t>
  </si>
  <si>
    <t>0.065 ppm</t>
  </si>
  <si>
    <t>0.115 ppm</t>
  </si>
  <si>
    <t>0.215 ppm</t>
  </si>
  <si>
    <t>0.165 ppm</t>
  </si>
  <si>
    <t xml:space="preserve">Pitching Rates; You May Enter Your Custon Value in the Green Box </t>
  </si>
  <si>
    <t>All Fields Below Are Calculated Based on Your Selected Pitch Rate, Slurry Density and Zinc Concentrations</t>
  </si>
  <si>
    <t>Fields Below May be Changed, Some are Drop-Down Menus</t>
  </si>
  <si>
    <t>Note: Zinc Solution Concentration is a Calculated Percent; Grams of Pure Zinc per 100mL distilled water.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</si>
</sst>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_(* #,##0.0000_);_(* \(#,##0.0000\);_(* &quot;-&quot;??_);_(@_)"/>
    <numFmt numFmtId="167" formatCode="_(* #,##0.000000000000000_);_(* \(#,##0.000000000000000\);_(* &quot;-&quot;??_);_(@_)"/>
  </numFmts>
  <fonts count="5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2" borderId="1" applyNumberFormat="0" applyFont="0" applyAlignment="0" applyProtection="0"/>
    <xf numFmtId="0" fontId="1" fillId="3" borderId="0" applyNumberFormat="0" applyBorder="0" applyAlignment="0" applyProtection="0"/>
  </cellStyleXfs>
  <cellXfs count="25">
    <xf numFmtId="0" fontId="0" fillId="0" borderId="0" xfId="0"/>
    <xf numFmtId="0" fontId="0" fillId="0" borderId="0" xfId="0" applyFont="1" applyAlignment="1"/>
    <xf numFmtId="164" fontId="2" fillId="0" borderId="0" xfId="1" applyNumberFormat="1" applyFont="1" applyAlignment="1"/>
    <xf numFmtId="165" fontId="0" fillId="0" borderId="0" xfId="1" applyNumberFormat="1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43" fontId="3" fillId="0" borderId="0" xfId="0" applyNumberFormat="1" applyFont="1" applyAlignment="1"/>
    <xf numFmtId="164" fontId="0" fillId="0" borderId="0" xfId="1" applyNumberFormat="1" applyFont="1" applyAlignment="1"/>
    <xf numFmtId="43" fontId="0" fillId="2" borderId="1" xfId="2" applyNumberFormat="1" applyFont="1" applyAlignment="1"/>
    <xf numFmtId="0" fontId="4" fillId="0" borderId="0" xfId="0" applyFont="1" applyAlignment="1"/>
    <xf numFmtId="0" fontId="1" fillId="3" borderId="2" xfId="3" applyBorder="1" applyAlignment="1"/>
    <xf numFmtId="0" fontId="4" fillId="0" borderId="0" xfId="0" applyFont="1" applyFill="1" applyBorder="1" applyAlignment="1"/>
    <xf numFmtId="166" fontId="0" fillId="2" borderId="1" xfId="2" applyNumberFormat="1" applyFont="1" applyAlignment="1"/>
    <xf numFmtId="164" fontId="1" fillId="3" borderId="2" xfId="3" applyNumberFormat="1" applyBorder="1" applyAlignment="1"/>
    <xf numFmtId="2" fontId="0" fillId="2" borderId="1" xfId="2" applyNumberFormat="1" applyFont="1" applyAlignment="1"/>
    <xf numFmtId="11" fontId="0" fillId="0" borderId="0" xfId="0" applyNumberFormat="1" applyFont="1" applyAlignment="1"/>
    <xf numFmtId="164" fontId="0" fillId="0" borderId="0" xfId="1" applyNumberFormat="1" applyFont="1"/>
    <xf numFmtId="0" fontId="2" fillId="0" borderId="0" xfId="0" applyFont="1" applyAlignment="1"/>
    <xf numFmtId="0" fontId="1" fillId="3" borderId="2" xfId="3" applyBorder="1" applyAlignment="1">
      <alignment horizontal="right"/>
    </xf>
    <xf numFmtId="43" fontId="0" fillId="0" borderId="0" xfId="1" applyFont="1"/>
    <xf numFmtId="167" fontId="0" fillId="0" borderId="0" xfId="0" applyNumberFormat="1" applyFont="1" applyAlignment="1"/>
    <xf numFmtId="3" fontId="1" fillId="3" borderId="2" xfId="3" applyNumberFormat="1" applyBorder="1" applyAlignment="1"/>
    <xf numFmtId="0" fontId="4" fillId="0" borderId="0" xfId="0" applyFont="1" applyAlignment="1">
      <alignment horizontal="center"/>
    </xf>
    <xf numFmtId="0" fontId="0" fillId="4" borderId="0" xfId="0" applyFont="1" applyFill="1" applyAlignment="1"/>
    <xf numFmtId="0" fontId="4" fillId="0" borderId="0" xfId="0" applyFont="1" applyAlignment="1">
      <alignment horizontal="center" wrapText="1"/>
    </xf>
  </cellXfs>
  <cellStyles count="4">
    <cellStyle name="20% - Accent3" xfId="3" builtinId="38"/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8576"/>
  <sheetViews>
    <sheetView workbookViewId="0">
      <selection activeCell="D32" sqref="D32"/>
    </sheetView>
  </sheetViews>
  <sheetFormatPr defaultRowHeight="12.75" x14ac:dyDescent="0.2"/>
  <cols>
    <col min="1" max="1" width="46.7109375" style="1" bestFit="1" customWidth="1"/>
    <col min="2" max="2" width="14" style="1" bestFit="1" customWidth="1"/>
    <col min="3" max="3" width="0" style="1" hidden="1" customWidth="1"/>
    <col min="4" max="4" width="33.42578125" style="1" bestFit="1" customWidth="1"/>
    <col min="5" max="5" width="19.5703125" style="1" customWidth="1"/>
    <col min="6" max="6" width="9.140625" style="1"/>
    <col min="7" max="7" width="32.7109375" style="1" bestFit="1" customWidth="1"/>
    <col min="8" max="8" width="12.5703125" style="1" bestFit="1" customWidth="1"/>
    <col min="9" max="9" width="9.140625" style="1" customWidth="1"/>
  </cols>
  <sheetData>
    <row r="1" spans="1:9" x14ac:dyDescent="0.2">
      <c r="A1" s="22" t="s">
        <v>42</v>
      </c>
      <c r="B1" s="22"/>
      <c r="G1" s="9"/>
      <c r="H1"/>
      <c r="I1"/>
    </row>
    <row r="2" spans="1:9" ht="15" x14ac:dyDescent="0.25">
      <c r="A2" s="11" t="s">
        <v>22</v>
      </c>
      <c r="B2" s="10" t="s">
        <v>10</v>
      </c>
      <c r="C2" s="1">
        <f>VLOOKUP(B2, A16:B28, 2, FALSE)</f>
        <v>0.27500000000000002</v>
      </c>
      <c r="H2"/>
      <c r="I2"/>
    </row>
    <row r="3" spans="1:9" ht="15" x14ac:dyDescent="0.25">
      <c r="A3" s="11" t="s">
        <v>41</v>
      </c>
      <c r="B3" s="10">
        <v>0.01</v>
      </c>
      <c r="D3" s="1" t="s">
        <v>45</v>
      </c>
      <c r="H3"/>
      <c r="I3"/>
    </row>
    <row r="4" spans="1:9" ht="15" x14ac:dyDescent="0.25">
      <c r="A4" s="9" t="s">
        <v>32</v>
      </c>
      <c r="B4" s="18" t="s">
        <v>20</v>
      </c>
      <c r="C4" s="1">
        <f>VLOOKUP(B4, A10:B13, 2, FALSE)</f>
        <v>117347.71</v>
      </c>
      <c r="G4" s="9"/>
      <c r="H4"/>
      <c r="I4"/>
    </row>
    <row r="5" spans="1:9" ht="15" x14ac:dyDescent="0.25">
      <c r="A5" s="9" t="s">
        <v>30</v>
      </c>
      <c r="B5" s="10">
        <v>500</v>
      </c>
      <c r="G5" s="9"/>
      <c r="H5"/>
      <c r="I5"/>
    </row>
    <row r="6" spans="1:9" x14ac:dyDescent="0.2">
      <c r="A6" s="9" t="s">
        <v>35</v>
      </c>
      <c r="B6" s="19">
        <f>B5*C4</f>
        <v>58673855</v>
      </c>
      <c r="H6"/>
      <c r="I6"/>
    </row>
    <row r="7" spans="1:9" x14ac:dyDescent="0.2">
      <c r="G7" s="11"/>
      <c r="H7"/>
      <c r="I7"/>
    </row>
    <row r="8" spans="1:9" x14ac:dyDescent="0.2">
      <c r="A8" s="9" t="s">
        <v>23</v>
      </c>
      <c r="B8" s="12">
        <f>D19</f>
        <v>70.949389345703977</v>
      </c>
      <c r="D8" s="1" t="s">
        <v>43</v>
      </c>
      <c r="H8"/>
      <c r="I8"/>
    </row>
    <row r="9" spans="1:9" x14ac:dyDescent="0.2">
      <c r="A9" s="9" t="s">
        <v>38</v>
      </c>
      <c r="B9" s="8">
        <f>B8/B3</f>
        <v>7094.9389345703976</v>
      </c>
      <c r="D9" s="1" t="s">
        <v>44</v>
      </c>
      <c r="H9"/>
      <c r="I9"/>
    </row>
    <row r="10" spans="1:9" hidden="1" x14ac:dyDescent="0.2">
      <c r="A10" s="2" t="s">
        <v>21</v>
      </c>
      <c r="B10" s="1">
        <v>3785.41</v>
      </c>
      <c r="H10"/>
      <c r="I10"/>
    </row>
    <row r="11" spans="1:9" hidden="1" x14ac:dyDescent="0.2">
      <c r="A11" s="2" t="s">
        <v>20</v>
      </c>
      <c r="B11" s="1">
        <v>117347.71</v>
      </c>
      <c r="H11"/>
      <c r="I11"/>
    </row>
    <row r="12" spans="1:9" hidden="1" x14ac:dyDescent="0.2">
      <c r="A12" s="2" t="s">
        <v>19</v>
      </c>
      <c r="B12" s="1">
        <v>1000</v>
      </c>
      <c r="H12"/>
      <c r="I12"/>
    </row>
    <row r="13" spans="1:9" hidden="1" x14ac:dyDescent="0.2">
      <c r="A13" s="2" t="s">
        <v>18</v>
      </c>
      <c r="B13" s="1">
        <v>100000</v>
      </c>
    </row>
    <row r="14" spans="1:9" hidden="1" x14ac:dyDescent="0.2">
      <c r="A14" s="2" t="s">
        <v>17</v>
      </c>
      <c r="B14" s="7">
        <v>1</v>
      </c>
    </row>
    <row r="15" spans="1:9" hidden="1" x14ac:dyDescent="0.2">
      <c r="B15" s="7"/>
    </row>
    <row r="16" spans="1:9" ht="15" hidden="1" x14ac:dyDescent="0.25">
      <c r="A16" s="2" t="s">
        <v>16</v>
      </c>
      <c r="B16" s="3">
        <v>0.4</v>
      </c>
      <c r="D16" s="5">
        <f>C2</f>
        <v>0.27500000000000002</v>
      </c>
      <c r="E16" s="4" t="s">
        <v>15</v>
      </c>
    </row>
    <row r="17" spans="1:5" ht="15" hidden="1" x14ac:dyDescent="0.25">
      <c r="A17" s="2" t="s">
        <v>14</v>
      </c>
      <c r="B17" s="3">
        <v>0.35</v>
      </c>
      <c r="D17" s="5">
        <f>D16/1000</f>
        <v>2.7500000000000002E-4</v>
      </c>
      <c r="E17" s="4" t="s">
        <v>13</v>
      </c>
    </row>
    <row r="18" spans="1:5" ht="15" hidden="1" x14ac:dyDescent="0.25">
      <c r="A18" s="2" t="s">
        <v>12</v>
      </c>
      <c r="B18" s="3">
        <v>0.3</v>
      </c>
      <c r="D18" s="5">
        <v>287.52999999999997</v>
      </c>
      <c r="E18" s="4" t="s">
        <v>11</v>
      </c>
    </row>
    <row r="19" spans="1:5" ht="15" hidden="1" x14ac:dyDescent="0.25">
      <c r="A19" s="2" t="s">
        <v>10</v>
      </c>
      <c r="B19" s="3">
        <v>0.27500000000000002</v>
      </c>
      <c r="D19" s="6">
        <f>B6*D17/D20/1000</f>
        <v>70.949389345703977</v>
      </c>
      <c r="E19" s="4" t="s">
        <v>9</v>
      </c>
    </row>
    <row r="20" spans="1:5" ht="15" hidden="1" x14ac:dyDescent="0.25">
      <c r="A20" s="2" t="s">
        <v>8</v>
      </c>
      <c r="B20" s="3">
        <v>0.25</v>
      </c>
      <c r="D20" s="5">
        <v>0.22742000000000001</v>
      </c>
      <c r="E20" s="4" t="s">
        <v>7</v>
      </c>
    </row>
    <row r="21" spans="1:5" hidden="1" x14ac:dyDescent="0.2">
      <c r="A21" s="2" t="s">
        <v>6</v>
      </c>
      <c r="B21" s="3">
        <v>0.22500000000000001</v>
      </c>
    </row>
    <row r="22" spans="1:5" hidden="1" x14ac:dyDescent="0.2">
      <c r="A22" s="2" t="s">
        <v>5</v>
      </c>
      <c r="B22" s="3">
        <v>0.2</v>
      </c>
    </row>
    <row r="23" spans="1:5" hidden="1" x14ac:dyDescent="0.2">
      <c r="A23" s="2" t="s">
        <v>4</v>
      </c>
      <c r="B23" s="3">
        <v>0.17499999999999999</v>
      </c>
    </row>
    <row r="24" spans="1:5" hidden="1" x14ac:dyDescent="0.2">
      <c r="A24" s="2" t="s">
        <v>3</v>
      </c>
      <c r="B24" s="3">
        <v>0.15</v>
      </c>
    </row>
    <row r="25" spans="1:5" hidden="1" x14ac:dyDescent="0.2">
      <c r="A25" s="2" t="s">
        <v>2</v>
      </c>
      <c r="B25" s="3">
        <v>0.125</v>
      </c>
    </row>
    <row r="26" spans="1:5" hidden="1" x14ac:dyDescent="0.2">
      <c r="A26" s="7" t="s">
        <v>1</v>
      </c>
      <c r="B26" s="3">
        <v>0.1</v>
      </c>
    </row>
    <row r="27" spans="1:5" hidden="1" x14ac:dyDescent="0.2">
      <c r="A27" s="7" t="s">
        <v>40</v>
      </c>
      <c r="B27" s="3">
        <v>7.4999999999999997E-2</v>
      </c>
    </row>
    <row r="28" spans="1:5" hidden="1" x14ac:dyDescent="0.2">
      <c r="A28" s="2" t="s">
        <v>0</v>
      </c>
      <c r="B28" s="3">
        <v>0.05</v>
      </c>
    </row>
    <row r="1048576" spans="1:1" x14ac:dyDescent="0.2">
      <c r="A1048576" s="2"/>
    </row>
  </sheetData>
  <mergeCells count="1">
    <mergeCell ref="A1:B1"/>
  </mergeCells>
  <dataValidations count="4">
    <dataValidation type="list" allowBlank="1" showInputMessage="1" showErrorMessage="1" sqref="B2" xr:uid="{00000000-0002-0000-0000-000000000000}">
      <formula1>$A$16:$A$28</formula1>
    </dataValidation>
    <dataValidation type="list" allowBlank="1" showInputMessage="1" showErrorMessage="1" sqref="B4" xr:uid="{00000000-0002-0000-0000-000001000000}">
      <formula1>$A$10:$A$13</formula1>
    </dataValidation>
    <dataValidation type="list" allowBlank="1" showInputMessage="1" showErrorMessage="1" sqref="H7" xr:uid="{00000000-0002-0000-0000-000002000000}">
      <formula1>$A$10:$A$14</formula1>
    </dataValidation>
    <dataValidation type="list" allowBlank="1" showInputMessage="1" showErrorMessage="1" sqref="H1" xr:uid="{00000000-0002-0000-0000-000003000000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"/>
  <sheetViews>
    <sheetView tabSelected="1" workbookViewId="0">
      <selection activeCell="M39" sqref="M39"/>
    </sheetView>
  </sheetViews>
  <sheetFormatPr defaultRowHeight="12.75" x14ac:dyDescent="0.2"/>
  <cols>
    <col min="1" max="1" width="24.85546875" style="1" bestFit="1" customWidth="1"/>
    <col min="2" max="2" width="12.85546875" style="1" bestFit="1" customWidth="1"/>
    <col min="3" max="3" width="2" style="1" customWidth="1"/>
    <col min="4" max="4" width="55.140625" style="1" bestFit="1" customWidth="1"/>
    <col min="5" max="5" width="19.5703125" style="1" customWidth="1"/>
    <col min="6" max="6" width="2.28515625" style="1" customWidth="1"/>
    <col min="7" max="7" width="32.7109375" style="1" bestFit="1" customWidth="1"/>
    <col min="8" max="8" width="12.5703125" style="1" bestFit="1" customWidth="1"/>
    <col min="9" max="10" width="9.140625" style="1" hidden="1" customWidth="1"/>
    <col min="11" max="11" width="29.85546875" style="1" hidden="1" customWidth="1"/>
    <col min="12" max="12" width="32" style="1" hidden="1" customWidth="1"/>
    <col min="13" max="13" width="9.140625" style="1"/>
    <col min="14" max="14" width="90.140625" style="1" bestFit="1" customWidth="1"/>
    <col min="15" max="16384" width="9.140625" style="1"/>
  </cols>
  <sheetData>
    <row r="1" spans="1:14" ht="34.5" customHeight="1" x14ac:dyDescent="0.2">
      <c r="A1" s="24" t="s">
        <v>50</v>
      </c>
      <c r="B1" s="24"/>
      <c r="C1" s="23"/>
      <c r="D1" s="24" t="s">
        <v>51</v>
      </c>
      <c r="E1" s="24"/>
      <c r="F1" s="23"/>
      <c r="G1" s="24" t="s">
        <v>52</v>
      </c>
      <c r="H1" s="24"/>
    </row>
    <row r="2" spans="1:14" ht="15" x14ac:dyDescent="0.25">
      <c r="A2" s="22" t="s">
        <v>36</v>
      </c>
      <c r="B2" s="22"/>
      <c r="C2" s="23"/>
      <c r="D2" s="9" t="s">
        <v>35</v>
      </c>
      <c r="E2" s="19">
        <f>H4*I3</f>
        <v>264978.7</v>
      </c>
      <c r="F2" s="23"/>
      <c r="G2" s="9" t="s">
        <v>34</v>
      </c>
      <c r="H2" s="10">
        <v>750000</v>
      </c>
      <c r="J2" s="17"/>
    </row>
    <row r="3" spans="1:14" ht="15" x14ac:dyDescent="0.25">
      <c r="B3" s="7">
        <v>500000</v>
      </c>
      <c r="C3" s="23"/>
      <c r="D3" s="9" t="s">
        <v>33</v>
      </c>
      <c r="E3">
        <f>H5</f>
        <v>11</v>
      </c>
      <c r="F3" s="23"/>
      <c r="G3" s="9" t="s">
        <v>32</v>
      </c>
      <c r="H3" s="18" t="s">
        <v>21</v>
      </c>
      <c r="I3" s="1">
        <f>VLOOKUP(H3, A11:B14, 2, FALSE)</f>
        <v>3785.41</v>
      </c>
      <c r="J3" s="17"/>
    </row>
    <row r="4" spans="1:14" ht="15" x14ac:dyDescent="0.25">
      <c r="B4" s="7">
        <v>750000</v>
      </c>
      <c r="C4" s="23"/>
      <c r="D4" s="9" t="s">
        <v>31</v>
      </c>
      <c r="E4" s="16">
        <f>H6</f>
        <v>1310000000</v>
      </c>
      <c r="F4" s="23"/>
      <c r="G4" s="9" t="s">
        <v>30</v>
      </c>
      <c r="H4" s="10">
        <v>70</v>
      </c>
    </row>
    <row r="5" spans="1:14" ht="15" x14ac:dyDescent="0.25">
      <c r="B5" s="7">
        <v>1000000</v>
      </c>
      <c r="C5" s="23"/>
      <c r="D5" s="9" t="s">
        <v>29</v>
      </c>
      <c r="E5" s="15">
        <f>E2*E3*H2</f>
        <v>2186074275000.0002</v>
      </c>
      <c r="F5" s="23"/>
      <c r="G5" s="9" t="s">
        <v>28</v>
      </c>
      <c r="H5" s="10">
        <v>11</v>
      </c>
    </row>
    <row r="6" spans="1:14" ht="15" x14ac:dyDescent="0.25">
      <c r="B6" s="7">
        <v>1250000</v>
      </c>
      <c r="C6" s="23"/>
      <c r="F6" s="23"/>
      <c r="G6" s="9" t="s">
        <v>27</v>
      </c>
      <c r="H6" s="21">
        <v>1310000000</v>
      </c>
    </row>
    <row r="7" spans="1:14" x14ac:dyDescent="0.2">
      <c r="B7" s="7">
        <v>1500000</v>
      </c>
      <c r="C7" s="23"/>
      <c r="D7" s="11" t="s">
        <v>26</v>
      </c>
      <c r="E7" s="14">
        <f>E5/H6/I8</f>
        <v>1668.7589885496186</v>
      </c>
      <c r="F7" s="23"/>
    </row>
    <row r="8" spans="1:14" ht="15" x14ac:dyDescent="0.25">
      <c r="A8" s="9" t="s">
        <v>25</v>
      </c>
      <c r="B8" s="13">
        <v>250000</v>
      </c>
      <c r="C8" s="23"/>
      <c r="F8" s="23"/>
      <c r="G8" s="11" t="s">
        <v>24</v>
      </c>
      <c r="H8" s="10" t="s">
        <v>17</v>
      </c>
      <c r="I8" s="1">
        <f>VLOOKUP(H8, A11:B15, 2, FALSE)</f>
        <v>1</v>
      </c>
    </row>
    <row r="9" spans="1:14" ht="15" x14ac:dyDescent="0.25">
      <c r="B9" s="7"/>
      <c r="C9" s="23"/>
      <c r="D9" s="9" t="s">
        <v>23</v>
      </c>
      <c r="E9" s="12">
        <f>D20</f>
        <v>0.11651512619822356</v>
      </c>
      <c r="F9" s="23"/>
      <c r="G9" s="11" t="s">
        <v>22</v>
      </c>
      <c r="H9" s="10" t="s">
        <v>1</v>
      </c>
      <c r="I9" s="1">
        <f>VLOOKUP(H9, A17:B33, 2, FALSE)</f>
        <v>0.1</v>
      </c>
    </row>
    <row r="10" spans="1:14" ht="15" x14ac:dyDescent="0.25">
      <c r="C10" s="23"/>
      <c r="D10" s="9" t="s">
        <v>38</v>
      </c>
      <c r="E10" s="12">
        <f>E9/H10</f>
        <v>11.651512619822356</v>
      </c>
      <c r="F10" s="23"/>
      <c r="G10" s="11" t="s">
        <v>37</v>
      </c>
      <c r="H10" s="10">
        <v>0.01</v>
      </c>
      <c r="K10" s="1" t="s">
        <v>39</v>
      </c>
      <c r="L10" s="20">
        <f>E9/E5*1000000000</f>
        <v>5.3298795713710847E-5</v>
      </c>
      <c r="N10" s="1" t="s">
        <v>53</v>
      </c>
    </row>
    <row r="11" spans="1:14" hidden="1" x14ac:dyDescent="0.2">
      <c r="A11" s="2" t="s">
        <v>21</v>
      </c>
      <c r="B11" s="1">
        <v>3785.41</v>
      </c>
    </row>
    <row r="12" spans="1:14" hidden="1" x14ac:dyDescent="0.2">
      <c r="A12" s="2" t="s">
        <v>20</v>
      </c>
      <c r="B12" s="1">
        <v>117347.71</v>
      </c>
    </row>
    <row r="13" spans="1:14" hidden="1" x14ac:dyDescent="0.2">
      <c r="A13" s="2" t="s">
        <v>19</v>
      </c>
      <c r="B13" s="1">
        <v>1000</v>
      </c>
    </row>
    <row r="14" spans="1:14" hidden="1" x14ac:dyDescent="0.2">
      <c r="A14" s="2" t="s">
        <v>18</v>
      </c>
      <c r="B14" s="1">
        <v>100000</v>
      </c>
    </row>
    <row r="15" spans="1:14" hidden="1" x14ac:dyDescent="0.2">
      <c r="A15" s="2" t="s">
        <v>17</v>
      </c>
      <c r="B15" s="7">
        <v>1</v>
      </c>
    </row>
    <row r="16" spans="1:14" hidden="1" x14ac:dyDescent="0.2">
      <c r="B16" s="7"/>
    </row>
    <row r="17" spans="1:5" ht="15" hidden="1" x14ac:dyDescent="0.25">
      <c r="A17" s="2" t="s">
        <v>16</v>
      </c>
      <c r="B17" s="3">
        <v>0.4</v>
      </c>
      <c r="D17" s="5">
        <f>I9</f>
        <v>0.1</v>
      </c>
      <c r="E17" s="4" t="s">
        <v>15</v>
      </c>
    </row>
    <row r="18" spans="1:5" ht="15" hidden="1" x14ac:dyDescent="0.25">
      <c r="A18" s="2" t="s">
        <v>14</v>
      </c>
      <c r="B18" s="3">
        <v>0.35</v>
      </c>
      <c r="D18" s="5">
        <f>D17/1000</f>
        <v>1E-4</v>
      </c>
      <c r="E18" s="4" t="s">
        <v>13</v>
      </c>
    </row>
    <row r="19" spans="1:5" ht="15" hidden="1" x14ac:dyDescent="0.25">
      <c r="A19" s="2" t="s">
        <v>12</v>
      </c>
      <c r="B19" s="3">
        <v>0.3</v>
      </c>
      <c r="D19" s="5">
        <v>287.52999999999997</v>
      </c>
      <c r="E19" s="4" t="s">
        <v>11</v>
      </c>
    </row>
    <row r="20" spans="1:5" ht="15" hidden="1" x14ac:dyDescent="0.25">
      <c r="A20" s="2" t="s">
        <v>10</v>
      </c>
      <c r="B20" s="3">
        <v>0.27500000000000002</v>
      </c>
      <c r="D20" s="6">
        <f>E2*D18/D21/1000</f>
        <v>0.11651512619822356</v>
      </c>
      <c r="E20" s="4" t="s">
        <v>9</v>
      </c>
    </row>
    <row r="21" spans="1:5" ht="15" hidden="1" x14ac:dyDescent="0.25">
      <c r="A21" s="2" t="s">
        <v>8</v>
      </c>
      <c r="B21" s="3">
        <v>0.25</v>
      </c>
      <c r="D21" s="5">
        <v>0.22742000000000001</v>
      </c>
      <c r="E21" s="4" t="s">
        <v>7</v>
      </c>
    </row>
    <row r="22" spans="1:5" hidden="1" x14ac:dyDescent="0.2">
      <c r="A22" s="2" t="s">
        <v>6</v>
      </c>
      <c r="B22" s="3">
        <v>0.22500000000000001</v>
      </c>
    </row>
    <row r="23" spans="1:5" hidden="1" x14ac:dyDescent="0.2">
      <c r="A23" s="7" t="s">
        <v>48</v>
      </c>
      <c r="B23" s="3">
        <v>0.215</v>
      </c>
    </row>
    <row r="24" spans="1:5" hidden="1" x14ac:dyDescent="0.2">
      <c r="A24" s="2" t="s">
        <v>5</v>
      </c>
      <c r="B24" s="3">
        <v>0.2</v>
      </c>
    </row>
    <row r="25" spans="1:5" hidden="1" x14ac:dyDescent="0.2">
      <c r="A25" s="2" t="s">
        <v>4</v>
      </c>
      <c r="B25" s="3">
        <v>0.17499999999999999</v>
      </c>
    </row>
    <row r="26" spans="1:5" hidden="1" x14ac:dyDescent="0.2">
      <c r="A26" s="7" t="s">
        <v>49</v>
      </c>
      <c r="B26" s="3">
        <v>0.16500000000000001</v>
      </c>
    </row>
    <row r="27" spans="1:5" hidden="1" x14ac:dyDescent="0.2">
      <c r="A27" s="2" t="s">
        <v>3</v>
      </c>
      <c r="B27" s="3">
        <v>0.15</v>
      </c>
    </row>
    <row r="28" spans="1:5" hidden="1" x14ac:dyDescent="0.2">
      <c r="A28" s="2" t="s">
        <v>2</v>
      </c>
      <c r="B28" s="3">
        <v>0.125</v>
      </c>
    </row>
    <row r="29" spans="1:5" hidden="1" x14ac:dyDescent="0.2">
      <c r="A29" s="7" t="s">
        <v>47</v>
      </c>
      <c r="B29" s="3">
        <v>0.115</v>
      </c>
    </row>
    <row r="30" spans="1:5" hidden="1" x14ac:dyDescent="0.2">
      <c r="A30" s="7" t="s">
        <v>1</v>
      </c>
      <c r="B30" s="3">
        <v>0.1</v>
      </c>
    </row>
    <row r="31" spans="1:5" hidden="1" x14ac:dyDescent="0.2">
      <c r="A31" s="7" t="s">
        <v>40</v>
      </c>
      <c r="B31" s="3">
        <v>7.4999999999999997E-2</v>
      </c>
    </row>
    <row r="32" spans="1:5" hidden="1" x14ac:dyDescent="0.2">
      <c r="A32" s="7" t="s">
        <v>46</v>
      </c>
      <c r="B32" s="3">
        <v>6.5000000000000002E-2</v>
      </c>
    </row>
    <row r="33" spans="1:2" hidden="1" x14ac:dyDescent="0.2">
      <c r="A33" s="2" t="s">
        <v>0</v>
      </c>
      <c r="B33" s="3">
        <v>0.05</v>
      </c>
    </row>
  </sheetData>
  <dataConsolidate/>
  <mergeCells count="4">
    <mergeCell ref="A2:B2"/>
    <mergeCell ref="A1:B1"/>
    <mergeCell ref="D1:E1"/>
    <mergeCell ref="G1:H1"/>
  </mergeCells>
  <dataValidations count="4">
    <dataValidation type="list" allowBlank="1" showInputMessage="1" showErrorMessage="1" sqref="H8" xr:uid="{00000000-0002-0000-0100-000000000000}">
      <formula1>$A$11:$A$15</formula1>
    </dataValidation>
    <dataValidation type="list" allowBlank="1" showInputMessage="1" showErrorMessage="1" sqref="H3" xr:uid="{00000000-0002-0000-0100-000001000000}">
      <formula1>$A$11:$A$14</formula1>
    </dataValidation>
    <dataValidation type="list" allowBlank="1" showInputMessage="1" showErrorMessage="1" sqref="H2" xr:uid="{00000000-0002-0000-0100-000002000000}">
      <formula1>$B$3:$B$8</formula1>
    </dataValidation>
    <dataValidation type="list" allowBlank="1" showInputMessage="1" showErrorMessage="1" sqref="H9" xr:uid="{00000000-0002-0000-0100-000003000000}">
      <formula1>$A$17:$A$33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ED29466238FC45BCAB600E22A7FC6E" ma:contentTypeVersion="2" ma:contentTypeDescription="Create a new document." ma:contentTypeScope="" ma:versionID="96de3a6595c925d02b59085685a7b72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75D3B8-9530-4270-B6C9-BF6CBEB1ED0A}"/>
</file>

<file path=customXml/itemProps2.xml><?xml version="1.0" encoding="utf-8"?>
<ds:datastoreItem xmlns:ds="http://schemas.openxmlformats.org/officeDocument/2006/customXml" ds:itemID="{ADAF0D76-A1A3-4BC3-BF99-0D10757F59AB}"/>
</file>

<file path=customXml/itemProps3.xml><?xml version="1.0" encoding="utf-8"?>
<ds:datastoreItem xmlns:ds="http://schemas.openxmlformats.org/officeDocument/2006/customXml" ds:itemID="{38D9ED4E-535E-400B-8974-543D73CF1E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Zinc Dosing</vt:lpstr>
      <vt:lpstr>Zinc Dosing and Yeast Pitching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Joe Kinney</dc:creator>
  <cp:lastModifiedBy>Joe Kinney</cp:lastModifiedBy>
  <dcterms:created xsi:type="dcterms:W3CDTF">2017-02-07T19:00:32Z</dcterms:created>
  <dcterms:modified xsi:type="dcterms:W3CDTF">2019-09-12T15:32:09Z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0x01010075ED29466238FC45BCAB600E22A7FC6E</vt:lpwstr>
  </property>
  <property fmtid="{D5CDD505-2E9C-101B-9397-08002B2CF9AE}" pid="3" name="Order">
    <vt:r8>5600</vt:r8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