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2820" windowWidth="15180" windowHeight="5085" activeTab="0"/>
  </bookViews>
  <sheets>
    <sheet name="Headspac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<sst xmlns="http://schemas.openxmlformats.org/spreadsheetml/2006/main" count="46" uniqueCount="32">
  <si>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O2 in Headspace</t>
  </si>
  <si>
    <t>&gt;</t>
  </si>
  <si>
    <t>Temperature</t>
  </si>
  <si>
    <t>°C</t>
  </si>
  <si>
    <t>T</t>
  </si>
  <si>
    <t>°K</t>
  </si>
  <si>
    <t>Concentration</t>
  </si>
  <si>
    <t>mg/l</t>
  </si>
  <si>
    <t>Water vapor pressure</t>
  </si>
  <si>
    <t>Volume Liquid</t>
  </si>
  <si>
    <t>ml</t>
  </si>
  <si>
    <t>R</t>
  </si>
  <si>
    <t>Liter * bar  / (K * mol)</t>
  </si>
  <si>
    <t>Volume Headspace</t>
  </si>
  <si>
    <t>Water density</t>
  </si>
  <si>
    <t>Henry's Law coefficient</t>
  </si>
  <si>
    <t>O2 in liquid</t>
  </si>
  <si>
    <t>mg</t>
  </si>
  <si>
    <t>Partial Pressure O2</t>
  </si>
  <si>
    <t>bar</t>
  </si>
  <si>
    <t>n</t>
  </si>
  <si>
    <t>mol</t>
  </si>
  <si>
    <t>m</t>
  </si>
  <si>
    <t>mg O2 in Headspace</t>
  </si>
  <si>
    <t>M</t>
  </si>
  <si>
    <t>g/mol</t>
  </si>
  <si>
    <t>Fill your data into the blue cells</t>
  </si>
  <si>
    <r>
      <t xml:space="preserve">Total Packge Oxygen </t>
    </r>
    <r>
      <rPr>
        <b/>
        <sz val="14"/>
        <rFont val="Arial"/>
        <family val="2"/>
      </rPr>
      <t>of Equilibrated Packages</t>
    </r>
  </si>
  <si>
    <t>Weight of Oxygen per Pacakge (mg)</t>
  </si>
  <si>
    <t>Oxygen Concentration (mg/l)</t>
  </si>
  <si>
    <t>Total O2 (TPO)</t>
  </si>
  <si>
    <t>Total O2 (weight)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</si>
</sst>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#,##0\ &quot;Fr.&quot;_);\(#,##0\ &quot;Fr.&quot;\)"/>
    <numFmt numFmtId="187" formatCode="#,##0\ &quot;Fr.&quot;_);[Red]\(#,##0\ &quot;Fr.&quot;\)"/>
    <numFmt numFmtId="188" formatCode="#,##0.00\ &quot;Fr.&quot;_);\(#,##0.00\ &quot;Fr.&quot;\)"/>
    <numFmt numFmtId="189" formatCode="#,##0.00\ &quot;Fr.&quot;_);[Red]\(#,##0.00\ &quot;Fr.&quot;\)"/>
    <numFmt numFmtId="190" formatCode="_ * #,##0_)\ &quot;Fr.&quot;_ ;_ * \(#,##0\)\ &quot;Fr.&quot;_ ;_ * &quot;-&quot;_)\ &quot;Fr.&quot;_ ;_ @_ "/>
    <numFmt numFmtId="191" formatCode="_ * #,##0_)\ _F_r_._ ;_ * \(#,##0\)\ _F_r_._ ;_ * &quot;-&quot;_)\ _F_r_._ ;_ @_ "/>
    <numFmt numFmtId="192" formatCode="_ * #,##0.00_)\ &quot;Fr.&quot;_ ;_ * \(#,##0.00\)\ &quot;Fr.&quot;_ ;_ * &quot;-&quot;??_)\ &quot;Fr.&quot;_ ;_ @_ "/>
    <numFmt numFmtId="193" formatCode="_ * #,##0.00_)\ _F_r_._ ;_ * \(#,##0.00\)\ _F_r_._ ;_ * &quot;-&quot;??_)\ _F_r_._ ;_ @_ "/>
    <numFmt numFmtId="194" formatCode="0.000000"/>
    <numFmt numFmtId="195" formatCode="0.00000"/>
    <numFmt numFmtId="196" formatCode="0.0000"/>
    <numFmt numFmtId="197" formatCode="0.000"/>
    <numFmt numFmtId="198" formatCode="0.0000000"/>
    <numFmt numFmtId="199" formatCode="0.0"/>
    <numFmt numFmtId="200" formatCode="0.00000000"/>
    <numFmt numFmtId="201" formatCode="0.000000000"/>
    <numFmt numFmtId="202" formatCode="0.0000000000"/>
    <numFmt numFmtId="203" formatCode="0.00000000000"/>
    <numFmt numFmtId="204" formatCode="0.00000E+00"/>
    <numFmt numFmtId="205" formatCode="0.000E+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indexed="22"/>
      <name val="Arial"/>
      <family val="2"/>
    </font>
    <font>
      <i/>
      <sz val="9"/>
      <name val="Arial"/>
      <family val="0"/>
    </font>
    <font>
      <sz val="10"/>
      <color indexed="4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7"/>
      </right>
      <top>
        <color indexed="63"/>
      </top>
      <bottom style="thin"/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57">
      <alignment/>
      <protection/>
    </xf>
    <xf numFmtId="0" fontId="4" fillId="0" borderId="0" xfId="57" applyFont="1">
      <alignment/>
      <protection/>
    </xf>
    <xf numFmtId="0" fontId="0" fillId="0" borderId="0" xfId="0" applyBorder="1" applyAlignment="1">
      <alignment/>
    </xf>
    <xf numFmtId="0" fontId="4" fillId="0" borderId="0" xfId="57" applyBorder="1">
      <alignment/>
      <protection/>
    </xf>
    <xf numFmtId="0" fontId="0" fillId="0" borderId="10" xfId="57" applyFont="1" applyBorder="1">
      <alignment/>
      <protection/>
    </xf>
    <xf numFmtId="0" fontId="8" fillId="0" borderId="11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0" fillId="0" borderId="13" xfId="57" applyFont="1" applyBorder="1">
      <alignment/>
      <protection/>
    </xf>
    <xf numFmtId="0" fontId="8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0" fontId="0" fillId="0" borderId="13" xfId="0" applyFont="1" applyBorder="1" applyAlignment="1">
      <alignment/>
    </xf>
    <xf numFmtId="195" fontId="8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57" applyFont="1" applyFill="1" applyBorder="1">
      <alignment/>
      <protection/>
    </xf>
    <xf numFmtId="0" fontId="9" fillId="0" borderId="0" xfId="57" applyFont="1">
      <alignment/>
      <protection/>
    </xf>
    <xf numFmtId="0" fontId="1" fillId="0" borderId="0" xfId="0" applyFont="1" applyAlignment="1">
      <alignment/>
    </xf>
    <xf numFmtId="196" fontId="0" fillId="0" borderId="11" xfId="57" applyNumberFormat="1" applyFont="1" applyBorder="1">
      <alignment/>
      <protection/>
    </xf>
    <xf numFmtId="197" fontId="6" fillId="0" borderId="16" xfId="0" applyNumberFormat="1" applyFont="1" applyBorder="1" applyAlignment="1">
      <alignment/>
    </xf>
    <xf numFmtId="0" fontId="0" fillId="0" borderId="13" xfId="0" applyFont="1" applyBorder="1" applyAlignment="1">
      <alignment vertical="center"/>
    </xf>
    <xf numFmtId="205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/>
    </xf>
    <xf numFmtId="196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21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197" fontId="6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197" fontId="6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13" xfId="57" applyFont="1" applyFill="1" applyBorder="1">
      <alignment/>
      <protection/>
    </xf>
    <xf numFmtId="0" fontId="0" fillId="0" borderId="15" xfId="57" applyFont="1" applyFill="1" applyBorder="1">
      <alignment/>
      <protection/>
    </xf>
    <xf numFmtId="0" fontId="0" fillId="0" borderId="14" xfId="0" applyBorder="1" applyAlignment="1">
      <alignment/>
    </xf>
    <xf numFmtId="197" fontId="6" fillId="4" borderId="24" xfId="0" applyNumberFormat="1" applyFont="1" applyFill="1" applyBorder="1" applyAlignment="1">
      <alignment/>
    </xf>
    <xf numFmtId="197" fontId="6" fillId="4" borderId="16" xfId="0" applyNumberFormat="1" applyFont="1" applyFill="1" applyBorder="1" applyAlignment="1">
      <alignment/>
    </xf>
    <xf numFmtId="197" fontId="6" fillId="4" borderId="29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7" fillId="2" borderId="31" xfId="57" applyFont="1" applyFill="1" applyBorder="1">
      <alignment/>
      <protection/>
    </xf>
    <xf numFmtId="0" fontId="7" fillId="2" borderId="0" xfId="57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6" fillId="0" borderId="33" xfId="57" applyFont="1" applyFill="1" applyBorder="1">
      <alignment/>
      <protection/>
    </xf>
    <xf numFmtId="0" fontId="6" fillId="0" borderId="34" xfId="57" applyFont="1" applyFill="1" applyBorder="1">
      <alignment/>
      <protection/>
    </xf>
    <xf numFmtId="0" fontId="6" fillId="0" borderId="34" xfId="0" applyFont="1" applyFill="1" applyBorder="1" applyAlignment="1">
      <alignment/>
    </xf>
    <xf numFmtId="0" fontId="6" fillId="0" borderId="35" xfId="57" applyFont="1" applyFill="1" applyBorder="1">
      <alignment/>
      <protection/>
    </xf>
    <xf numFmtId="0" fontId="4" fillId="2" borderId="0" xfId="57" applyFill="1">
      <alignment/>
      <protection/>
    </xf>
    <xf numFmtId="0" fontId="11" fillId="2" borderId="0" xfId="0" applyFont="1" applyFill="1" applyAlignment="1">
      <alignment/>
    </xf>
    <xf numFmtId="0" fontId="4" fillId="0" borderId="0" xfId="57" applyFill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95250</xdr:rowOff>
    </xdr:from>
    <xdr:to>
      <xdr:col>3</xdr:col>
      <xdr:colOff>457200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95250"/>
          <a:ext cx="1362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11.8515625" style="0" customWidth="1"/>
    <col min="6" max="6" width="19.8515625" style="0" customWidth="1"/>
    <col min="7" max="7" width="14.7109375" style="0" customWidth="1"/>
    <col min="8" max="8" width="21.7109375" style="0" customWidth="1"/>
  </cols>
  <sheetData>
    <row r="1" s="61" customFormat="1" ht="82.5" customHeight="1"/>
    <row r="2" spans="2:7" ht="18">
      <c r="B2" s="1" t="s">
        <v>27</v>
      </c>
      <c r="C2" s="2"/>
      <c r="D2" s="2"/>
      <c r="E2" s="2"/>
      <c r="F2" s="2"/>
      <c r="G2" s="3"/>
    </row>
    <row r="3" spans="2:7" ht="18">
      <c r="B3" s="1"/>
      <c r="C3" s="2"/>
      <c r="D3" s="2"/>
      <c r="E3" s="2"/>
      <c r="F3" s="2"/>
      <c r="G3" s="3"/>
    </row>
    <row r="4" spans="2:7" ht="15">
      <c r="B4" s="59" t="s">
        <v>26</v>
      </c>
      <c r="C4" s="58"/>
      <c r="D4" s="60"/>
      <c r="E4" s="2"/>
      <c r="F4" s="2"/>
      <c r="G4" s="3"/>
    </row>
    <row r="5" spans="2:10" ht="13.5" thickBot="1">
      <c r="B5" s="2"/>
      <c r="C5" s="2"/>
      <c r="D5" s="2"/>
      <c r="E5" s="2"/>
      <c r="J5" s="4"/>
    </row>
    <row r="6" spans="1:10" ht="14.25">
      <c r="A6" s="40" t="s">
        <v>1</v>
      </c>
      <c r="B6" s="29" t="s">
        <v>2</v>
      </c>
      <c r="C6" s="50">
        <v>7</v>
      </c>
      <c r="D6" s="54" t="s">
        <v>3</v>
      </c>
      <c r="E6" s="5"/>
      <c r="F6" s="6" t="s">
        <v>4</v>
      </c>
      <c r="G6" s="7">
        <f>C6+273.15</f>
        <v>280.15</v>
      </c>
      <c r="H6" s="8" t="s">
        <v>5</v>
      </c>
      <c r="I6" s="9"/>
      <c r="J6" s="4"/>
    </row>
    <row r="7" spans="1:10" ht="14.25">
      <c r="A7" s="40" t="s">
        <v>1</v>
      </c>
      <c r="B7" s="30" t="s">
        <v>6</v>
      </c>
      <c r="C7" s="51">
        <v>0.045</v>
      </c>
      <c r="D7" s="55" t="s">
        <v>7</v>
      </c>
      <c r="E7" s="10"/>
      <c r="F7" s="11" t="s">
        <v>8</v>
      </c>
      <c r="G7" s="12">
        <f>1000*EXP(11.644-(3703+237600/G6)/G6)</f>
        <v>10.03890996605123</v>
      </c>
      <c r="H7" s="13" t="s">
        <v>8</v>
      </c>
      <c r="I7" s="9"/>
      <c r="J7" s="4"/>
    </row>
    <row r="8" spans="1:10" ht="14.25">
      <c r="A8" s="40" t="s">
        <v>1</v>
      </c>
      <c r="B8" s="31" t="s">
        <v>9</v>
      </c>
      <c r="C8" s="52">
        <v>355</v>
      </c>
      <c r="D8" s="56" t="s">
        <v>10</v>
      </c>
      <c r="E8" s="4"/>
      <c r="F8" s="14" t="s">
        <v>11</v>
      </c>
      <c r="G8" s="15">
        <v>0.0831</v>
      </c>
      <c r="H8" s="16" t="s">
        <v>12</v>
      </c>
      <c r="I8" s="17"/>
      <c r="J8" s="4"/>
    </row>
    <row r="9" spans="1:10" ht="15" customHeight="1" thickBot="1">
      <c r="A9" s="40" t="s">
        <v>1</v>
      </c>
      <c r="B9" s="32" t="s">
        <v>13</v>
      </c>
      <c r="C9" s="53">
        <v>24</v>
      </c>
      <c r="D9" s="57" t="s">
        <v>10</v>
      </c>
      <c r="E9" s="10"/>
      <c r="F9" s="11"/>
      <c r="G9" s="12">
        <f>C7/9.95</f>
        <v>0.004522613065326633</v>
      </c>
      <c r="H9" s="13"/>
      <c r="I9" s="9"/>
      <c r="J9" s="4"/>
    </row>
    <row r="10" spans="2:10" ht="15" customHeight="1">
      <c r="B10" s="9"/>
      <c r="C10" s="17"/>
      <c r="D10" s="18"/>
      <c r="F10" s="11"/>
      <c r="G10" s="12">
        <v>0.0001</v>
      </c>
      <c r="H10" s="13"/>
      <c r="I10" s="9"/>
      <c r="J10" s="4"/>
    </row>
    <row r="11" spans="3:10" ht="15" customHeight="1">
      <c r="C11" s="19"/>
      <c r="D11" s="19"/>
      <c r="E11" s="19"/>
      <c r="F11" s="11" t="s">
        <v>14</v>
      </c>
      <c r="G11" s="12">
        <f>EXP(-0.589581+(326.785-45284.1/G6)/G6)</f>
        <v>0.9998984466572284</v>
      </c>
      <c r="H11" s="13" t="s">
        <v>14</v>
      </c>
      <c r="I11" s="9"/>
      <c r="J11" s="4"/>
    </row>
    <row r="12" spans="6:10" ht="15" customHeight="1">
      <c r="F12" s="11" t="s">
        <v>15</v>
      </c>
      <c r="G12" s="12">
        <f>EXP(3.73106+(5596.17-1049670/G6)/G6)</f>
        <v>30710.678447050872</v>
      </c>
      <c r="H12" s="13" t="s">
        <v>15</v>
      </c>
      <c r="I12" s="9"/>
      <c r="J12" s="17"/>
    </row>
    <row r="13" spans="2:10" ht="15" customHeight="1" thickBot="1">
      <c r="B13" s="20" t="s">
        <v>28</v>
      </c>
      <c r="F13" s="11"/>
      <c r="G13" s="12">
        <f>1776200*G11/G12</f>
        <v>57.830686613278615</v>
      </c>
      <c r="H13" s="16"/>
      <c r="I13" s="17"/>
      <c r="J13" s="4"/>
    </row>
    <row r="14" spans="2:9" ht="15" customHeight="1">
      <c r="B14" s="33" t="s">
        <v>16</v>
      </c>
      <c r="C14" s="34">
        <f>C7*(C8/1000)</f>
        <v>0.015975</v>
      </c>
      <c r="D14" s="35" t="s">
        <v>17</v>
      </c>
      <c r="F14" s="6" t="s">
        <v>18</v>
      </c>
      <c r="G14" s="21">
        <f>G9/(G10*G13)/1000</f>
        <v>0.0007820438127546262</v>
      </c>
      <c r="H14" s="8" t="s">
        <v>19</v>
      </c>
      <c r="I14" s="4"/>
    </row>
    <row r="15" spans="2:8" ht="15" customHeight="1">
      <c r="B15" s="36" t="s">
        <v>0</v>
      </c>
      <c r="C15" s="22">
        <f>G17</f>
        <v>0.025798868201109947</v>
      </c>
      <c r="D15" s="37" t="s">
        <v>17</v>
      </c>
      <c r="F15" s="23" t="s">
        <v>20</v>
      </c>
      <c r="G15" s="24">
        <f>(G14*C9/1000)/(G8*G6)</f>
        <v>8.062146312846859E-07</v>
      </c>
      <c r="H15" s="25" t="s">
        <v>21</v>
      </c>
    </row>
    <row r="16" spans="2:8" ht="15" customHeight="1" thickBot="1">
      <c r="B16" s="38" t="s">
        <v>31</v>
      </c>
      <c r="C16" s="39">
        <f>C14+C15</f>
        <v>0.04177386820110995</v>
      </c>
      <c r="D16" s="47" t="s">
        <v>17</v>
      </c>
      <c r="F16" s="41" t="s">
        <v>24</v>
      </c>
      <c r="G16" s="43">
        <v>32</v>
      </c>
      <c r="H16" s="42" t="s">
        <v>25</v>
      </c>
    </row>
    <row r="17" spans="6:8" ht="12.75">
      <c r="F17" s="26" t="s">
        <v>22</v>
      </c>
      <c r="G17" s="27">
        <f>G15*G16*1000</f>
        <v>0.025798868201109947</v>
      </c>
      <c r="H17" s="28" t="s">
        <v>23</v>
      </c>
    </row>
    <row r="19" ht="13.5" thickBot="1">
      <c r="B19" s="20" t="s">
        <v>29</v>
      </c>
    </row>
    <row r="20" spans="2:4" ht="14.25">
      <c r="B20" s="33" t="s">
        <v>16</v>
      </c>
      <c r="C20" s="44">
        <f>C7</f>
        <v>0.045</v>
      </c>
      <c r="D20" s="48" t="s">
        <v>7</v>
      </c>
    </row>
    <row r="21" spans="2:4" ht="14.25">
      <c r="B21" s="36" t="s">
        <v>0</v>
      </c>
      <c r="C21" s="45">
        <f>G17/(C8/1000)</f>
        <v>0.0726728681721407</v>
      </c>
      <c r="D21" s="49" t="s">
        <v>7</v>
      </c>
    </row>
    <row r="22" spans="2:4" ht="15" thickBot="1">
      <c r="B22" s="38" t="s">
        <v>30</v>
      </c>
      <c r="C22" s="46">
        <f>C20+C21</f>
        <v>0.1176728681721407</v>
      </c>
      <c r="D22" s="47" t="s">
        <v>7</v>
      </c>
    </row>
  </sheetData>
  <sheetProtection/>
  <mergeCells count="1">
    <mergeCell ref="A1:IV1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Orbisphere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mbolliger</dc:creator>
  <cp:keywords/>
  <dc:description/>
  <cp:lastModifiedBy>Benedict, Charles</cp:lastModifiedBy>
  <dcterms:created xsi:type="dcterms:W3CDTF">2004-09-17T10:05:35Z</dcterms:created>
  <dcterms:modified xsi:type="dcterms:W3CDTF">2014-11-13T17:01:30Z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ENYGREN</vt:lpwstr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display_urn:schemas-microsoft-com:office:office#Auth">
    <vt:lpwstr>ENYGREN</vt:lpwstr>
  </property>
  <property fmtid="{D5CDD505-2E9C-101B-9397-08002B2CF9AE}" pid="7" name="Ord">
    <vt:lpwstr>1600.00000000000</vt:lpwstr>
  </property>
  <property fmtid="{D5CDD505-2E9C-101B-9397-08002B2CF9AE}" pid="8" name="_SourceU">
    <vt:lpwstr/>
  </property>
  <property fmtid="{D5CDD505-2E9C-101B-9397-08002B2CF9AE}" pid="9" name="_SharedFileInd">
    <vt:lpwstr/>
  </property>
</Properties>
</file>